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940" windowHeight="9030" activeTab="1"/>
  </bookViews>
  <sheets>
    <sheet name="MAI+IUNIE 2018 IMAG" sheetId="1" r:id="rId1"/>
    <sheet name="MAI+IUNIE 2018 LAB" sheetId="2" r:id="rId2"/>
  </sheets>
  <definedNames/>
  <calcPr fullCalcOnLoad="1"/>
</workbook>
</file>

<file path=xl/sharedStrings.xml><?xml version="1.0" encoding="utf-8"?>
<sst xmlns="http://schemas.openxmlformats.org/spreadsheetml/2006/main" count="107" uniqueCount="62">
  <si>
    <t>CAS  VRANCEA</t>
  </si>
  <si>
    <t>ASISTENTA MEDICALĂ AMBULATORIE PENTRU SPECIALITĂŢI  PARACLINICE</t>
  </si>
  <si>
    <t>Nr. crt.</t>
  </si>
  <si>
    <t>FURNIZOR</t>
  </si>
  <si>
    <t xml:space="preserve">Criteriul de evaluare a resurselor </t>
  </si>
  <si>
    <t>Criteriul de calitate</t>
  </si>
  <si>
    <t xml:space="preserve">TOTAL </t>
  </si>
  <si>
    <t>Punctaj</t>
  </si>
  <si>
    <t>Valoare</t>
  </si>
  <si>
    <t>Total Punctaj</t>
  </si>
  <si>
    <t>Val A</t>
  </si>
  <si>
    <t>Val B</t>
  </si>
  <si>
    <t>SC MATERNA SRL</t>
  </si>
  <si>
    <t>LAB.CLN.GASPAR</t>
  </si>
  <si>
    <t>SC DIAMED CENTER SRL</t>
  </si>
  <si>
    <t>SC CLINICA SANTE SRL</t>
  </si>
  <si>
    <t>CENTRUL MEDICAL SIMONA</t>
  </si>
  <si>
    <t xml:space="preserve">SC MEDICAL GISANA </t>
  </si>
  <si>
    <t>SC GRAL MEDICAL SRL</t>
  </si>
  <si>
    <t>SC MEDCENTER SRL</t>
  </si>
  <si>
    <t>SPITALUL MILITAR</t>
  </si>
  <si>
    <t>TOTAL</t>
  </si>
  <si>
    <t>Buget asistenta paraclinice</t>
  </si>
  <si>
    <t>ANALIZE LABORATOR</t>
  </si>
  <si>
    <t>Anatomie patologica</t>
  </si>
  <si>
    <t>SUMA DE REPARTIZAT</t>
  </si>
  <si>
    <t>radiologie - imagistica medicala</t>
  </si>
  <si>
    <t>Nr.crt.</t>
  </si>
  <si>
    <t>Criteriul de evaluare a resurselor</t>
  </si>
  <si>
    <t>Criteriul de disponibilitate</t>
  </si>
  <si>
    <t>SC INTERCLINIC SRL</t>
  </si>
  <si>
    <t>SPITALUL FOCSANI</t>
  </si>
  <si>
    <t>SPITALUL DUMBRAVENI</t>
  </si>
  <si>
    <t>SC HIPERDIA SA</t>
  </si>
  <si>
    <t>SC MATE-FIN MEDICAL SRL</t>
  </si>
  <si>
    <t>SC DOMINA SANA SRL</t>
  </si>
  <si>
    <t>SC MEDECO SRL</t>
  </si>
  <si>
    <t>SPITALUL VIDRA</t>
  </si>
  <si>
    <t>valoare punct</t>
  </si>
  <si>
    <r>
      <t xml:space="preserve">RADIOLOGIE SI IMAGISTICA         </t>
    </r>
    <r>
      <rPr>
        <sz val="8"/>
        <rFont val="Arial"/>
        <family val="2"/>
      </rPr>
      <t>39.85%</t>
    </r>
  </si>
  <si>
    <t>participare la schemele de intercomparare laboratoare de analize medicale</t>
  </si>
  <si>
    <t>indeplinirea cerintelor pentru calitate si competenta</t>
  </si>
  <si>
    <t>SC AFFIDEA ROMANIA SRL</t>
  </si>
  <si>
    <t>SC PERSONAL GENETICS SRL</t>
  </si>
  <si>
    <t>SC AFFIDEA SRL Fundeni</t>
  </si>
  <si>
    <t>SPITALUL PANCIU</t>
  </si>
  <si>
    <t>SC LOTUS SRL</t>
  </si>
  <si>
    <t>Anexa 3</t>
  </si>
  <si>
    <t xml:space="preserve">Anexa nr.4  </t>
  </si>
  <si>
    <t xml:space="preserve">                                                                      analize medicale de laborator</t>
  </si>
  <si>
    <t>CAS VRANCEA</t>
  </si>
  <si>
    <t>24,04,2018</t>
  </si>
  <si>
    <t>SC MEDICONST PLUS SRL</t>
  </si>
  <si>
    <t xml:space="preserve">                                           Criterii privind repartizarea fondului investigatii paraclinice - Mai-Iunie 2018 </t>
  </si>
  <si>
    <t xml:space="preserve">Criterii privind repartizarea fondului investigatii paraclinice -Mai - Iunie 2018 </t>
  </si>
  <si>
    <t xml:space="preserve">Criterii privind repartizarea fondului investigatii paraclinice - Mai - Iunie 2018 </t>
  </si>
  <si>
    <t xml:space="preserve">Criterii privind repartizarea fondului investigatii paraclinice - Mai-Iunie 2018 </t>
  </si>
  <si>
    <r>
      <t xml:space="preserve">Furnizori alte judete     </t>
    </r>
    <r>
      <rPr>
        <sz val="10"/>
        <rFont val="Arial"/>
        <family val="2"/>
      </rPr>
      <t xml:space="preserve">     </t>
    </r>
    <r>
      <rPr>
        <sz val="8"/>
        <rFont val="Arial"/>
        <family val="2"/>
      </rPr>
      <t>2%</t>
    </r>
  </si>
  <si>
    <r>
      <t xml:space="preserve">Furnizori jud. Vrancea      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0.98%</t>
    </r>
  </si>
  <si>
    <t xml:space="preserve">          40% din buget</t>
  </si>
  <si>
    <t>Comisia de contractare</t>
  </si>
  <si>
    <t>anatomie patologica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</si>
</sst>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6">
    <font>
      <sz val="10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"/>
      <family val="0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9" fontId="4" fillId="0" borderId="10" xfId="0" applyNumberFormat="1" applyFont="1" applyBorder="1" applyAlignment="1">
      <alignment horizontal="center"/>
    </xf>
    <xf numFmtId="9" fontId="5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 horizontal="center"/>
    </xf>
    <xf numFmtId="4" fontId="4" fillId="0" borderId="16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10" fontId="6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10" fontId="6" fillId="0" borderId="0" xfId="0" applyNumberFormat="1" applyFont="1" applyAlignment="1">
      <alignment/>
    </xf>
    <xf numFmtId="4" fontId="7" fillId="0" borderId="14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9" fontId="4" fillId="0" borderId="18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4" fontId="0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4" fontId="4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11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4" fillId="0" borderId="22" xfId="0" applyFont="1" applyBorder="1" applyAlignment="1">
      <alignment horizontal="center"/>
    </xf>
    <xf numFmtId="4" fontId="4" fillId="0" borderId="23" xfId="0" applyNumberFormat="1" applyFont="1" applyBorder="1" applyAlignment="1">
      <alignment/>
    </xf>
    <xf numFmtId="10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14" fontId="2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4" fontId="0" fillId="0" borderId="13" xfId="0" applyNumberFormat="1" applyBorder="1" applyAlignment="1">
      <alignment/>
    </xf>
    <xf numFmtId="0" fontId="0" fillId="0" borderId="24" xfId="0" applyBorder="1" applyAlignment="1">
      <alignment/>
    </xf>
    <xf numFmtId="4" fontId="0" fillId="0" borderId="19" xfId="0" applyNumberFormat="1" applyBorder="1" applyAlignment="1">
      <alignment/>
    </xf>
    <xf numFmtId="4" fontId="4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4" fontId="4" fillId="0" borderId="27" xfId="0" applyNumberFormat="1" applyFont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7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17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28" xfId="0" applyBorder="1" applyAlignment="1">
      <alignment/>
    </xf>
    <xf numFmtId="0" fontId="0" fillId="0" borderId="22" xfId="0" applyBorder="1" applyAlignment="1">
      <alignment/>
    </xf>
    <xf numFmtId="0" fontId="4" fillId="0" borderId="29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7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left"/>
    </xf>
    <xf numFmtId="0" fontId="4" fillId="0" borderId="2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25">
      <selection activeCell="E62" sqref="E62"/>
    </sheetView>
  </sheetViews>
  <sheetFormatPr defaultColWidth="9.140625" defaultRowHeight="12.75"/>
  <cols>
    <col min="1" max="1" width="5.140625" style="0" customWidth="1"/>
    <col min="2" max="2" width="29.28125" style="0" customWidth="1"/>
    <col min="3" max="6" width="13.7109375" style="0" customWidth="1"/>
    <col min="7" max="7" width="15.7109375" style="0" customWidth="1"/>
    <col min="8" max="8" width="12.140625" style="0" customWidth="1"/>
    <col min="9" max="9" width="10.00390625" style="0" customWidth="1"/>
  </cols>
  <sheetData>
    <row r="1" ht="12.75">
      <c r="A1" t="s">
        <v>47</v>
      </c>
    </row>
    <row r="3" spans="1:2" ht="15.75">
      <c r="A3" s="1"/>
      <c r="B3" t="s">
        <v>0</v>
      </c>
    </row>
    <row r="5" spans="1:7" ht="15.75">
      <c r="A5" s="86" t="s">
        <v>1</v>
      </c>
      <c r="B5" s="86"/>
      <c r="C5" s="86"/>
      <c r="D5" s="86"/>
      <c r="E5" s="86"/>
      <c r="F5" s="86"/>
      <c r="G5" s="86"/>
    </row>
    <row r="6" spans="1:7" ht="18.75">
      <c r="A6" s="43"/>
      <c r="B6" s="44"/>
      <c r="C6" s="44"/>
      <c r="D6" s="44"/>
      <c r="E6" s="44"/>
      <c r="F6" s="44"/>
      <c r="G6" s="44"/>
    </row>
    <row r="7" spans="1:7" ht="42" customHeight="1">
      <c r="A7" s="87" t="s">
        <v>54</v>
      </c>
      <c r="B7" s="87"/>
      <c r="C7" s="87"/>
      <c r="D7" s="87"/>
      <c r="E7" s="87"/>
      <c r="F7" s="87"/>
      <c r="G7" s="87"/>
    </row>
    <row r="8" spans="1:7" ht="15.75" customHeight="1">
      <c r="A8" s="45"/>
      <c r="B8" s="45"/>
      <c r="C8" s="98" t="s">
        <v>26</v>
      </c>
      <c r="D8" s="98"/>
      <c r="E8" s="99"/>
      <c r="F8" s="45"/>
      <c r="G8" s="45"/>
    </row>
    <row r="9" spans="1:7" ht="12.75">
      <c r="A9" s="45"/>
      <c r="B9" s="70" t="s">
        <v>51</v>
      </c>
      <c r="C9" s="45"/>
      <c r="D9" s="45"/>
      <c r="E9" s="45"/>
      <c r="F9" s="45"/>
      <c r="G9" s="45"/>
    </row>
    <row r="11" spans="2:7" ht="13.5" thickBot="1">
      <c r="B11" t="s">
        <v>38</v>
      </c>
      <c r="C11" s="16">
        <f>C28/C23</f>
        <v>177.06642648052238</v>
      </c>
      <c r="D11" s="16"/>
      <c r="E11" s="16" t="e">
        <f>C28/E23</f>
        <v>#DIV/0!</v>
      </c>
      <c r="F11" s="16"/>
      <c r="G11" s="16"/>
    </row>
    <row r="12" spans="1:9" ht="26.25" customHeight="1">
      <c r="A12" s="88" t="s">
        <v>27</v>
      </c>
      <c r="B12" s="90" t="s">
        <v>3</v>
      </c>
      <c r="C12" s="92" t="s">
        <v>28</v>
      </c>
      <c r="D12" s="93"/>
      <c r="E12" s="94" t="s">
        <v>29</v>
      </c>
      <c r="F12" s="95"/>
      <c r="G12" s="100" t="s">
        <v>6</v>
      </c>
      <c r="H12" s="84">
        <v>43221</v>
      </c>
      <c r="I12" s="84">
        <v>43252</v>
      </c>
    </row>
    <row r="13" spans="1:9" ht="13.5" thickBot="1">
      <c r="A13" s="89"/>
      <c r="B13" s="91"/>
      <c r="C13" s="46" t="s">
        <v>7</v>
      </c>
      <c r="D13" s="47" t="s">
        <v>8</v>
      </c>
      <c r="E13" s="46" t="s">
        <v>7</v>
      </c>
      <c r="F13" s="47" t="s">
        <v>8</v>
      </c>
      <c r="G13" s="101"/>
      <c r="H13" s="85"/>
      <c r="I13" s="85"/>
    </row>
    <row r="14" spans="1:9" ht="12.75">
      <c r="A14" s="48"/>
      <c r="B14" s="49"/>
      <c r="C14" s="49"/>
      <c r="D14" s="50">
        <v>0.9</v>
      </c>
      <c r="E14" s="50"/>
      <c r="F14" s="50">
        <v>0.1</v>
      </c>
      <c r="G14" s="73"/>
      <c r="H14" s="85"/>
      <c r="I14" s="85"/>
    </row>
    <row r="15" spans="1:9" ht="12.75">
      <c r="A15" s="9">
        <v>1</v>
      </c>
      <c r="B15" s="10" t="s">
        <v>42</v>
      </c>
      <c r="C15" s="51">
        <v>726.5</v>
      </c>
      <c r="D15" s="14">
        <f aca="true" t="shared" si="0" ref="D15:D22">$C$11*C15</f>
        <v>128638.75883809951</v>
      </c>
      <c r="E15" s="14">
        <v>0</v>
      </c>
      <c r="F15" s="14">
        <v>0</v>
      </c>
      <c r="G15" s="74">
        <f aca="true" t="shared" si="1" ref="G15:G21">ROUND(D15+F15,2)</f>
        <v>128638.76</v>
      </c>
      <c r="H15" s="14">
        <f>G15/2</f>
        <v>64319.38</v>
      </c>
      <c r="I15" s="14">
        <f>G15-H15</f>
        <v>64319.38</v>
      </c>
    </row>
    <row r="16" spans="1:9" ht="13.5" customHeight="1">
      <c r="A16" s="9">
        <v>2</v>
      </c>
      <c r="B16" s="10" t="s">
        <v>30</v>
      </c>
      <c r="C16" s="51">
        <v>536</v>
      </c>
      <c r="D16" s="14">
        <f t="shared" si="0"/>
        <v>94907.60459356</v>
      </c>
      <c r="E16" s="52">
        <v>0</v>
      </c>
      <c r="F16" s="14">
        <v>0</v>
      </c>
      <c r="G16" s="74">
        <f t="shared" si="1"/>
        <v>94907.6</v>
      </c>
      <c r="H16" s="14">
        <f aca="true" t="shared" si="2" ref="H16:H22">G16/2</f>
        <v>47453.8</v>
      </c>
      <c r="I16" s="14">
        <f aca="true" t="shared" si="3" ref="I16:I22">G16-H16</f>
        <v>47453.8</v>
      </c>
    </row>
    <row r="17" spans="1:9" ht="13.5" customHeight="1">
      <c r="A17" s="9">
        <v>3</v>
      </c>
      <c r="B17" s="10" t="s">
        <v>52</v>
      </c>
      <c r="C17" s="51">
        <v>566</v>
      </c>
      <c r="D17" s="14">
        <f t="shared" si="0"/>
        <v>100219.59738797566</v>
      </c>
      <c r="E17" s="52">
        <v>0</v>
      </c>
      <c r="F17" s="14">
        <v>0</v>
      </c>
      <c r="G17" s="74">
        <f t="shared" si="1"/>
        <v>100219.6</v>
      </c>
      <c r="H17" s="14">
        <f t="shared" si="2"/>
        <v>50109.8</v>
      </c>
      <c r="I17" s="14">
        <f t="shared" si="3"/>
        <v>50109.8</v>
      </c>
    </row>
    <row r="18" spans="1:9" ht="12.75">
      <c r="A18" s="9">
        <v>4</v>
      </c>
      <c r="B18" s="18" t="s">
        <v>36</v>
      </c>
      <c r="C18" s="51">
        <v>43.55</v>
      </c>
      <c r="D18" s="14">
        <f t="shared" si="0"/>
        <v>7711.242873226749</v>
      </c>
      <c r="E18" s="52">
        <v>0</v>
      </c>
      <c r="F18" s="14">
        <v>0</v>
      </c>
      <c r="G18" s="74">
        <f t="shared" si="1"/>
        <v>7711.24</v>
      </c>
      <c r="H18" s="14">
        <f t="shared" si="2"/>
        <v>3855.62</v>
      </c>
      <c r="I18" s="14">
        <f t="shared" si="3"/>
        <v>3855.62</v>
      </c>
    </row>
    <row r="19" spans="1:9" ht="12.75">
      <c r="A19" s="9">
        <v>5</v>
      </c>
      <c r="B19" s="10" t="s">
        <v>31</v>
      </c>
      <c r="C19" s="14">
        <v>168.5</v>
      </c>
      <c r="D19" s="14">
        <f t="shared" si="0"/>
        <v>29835.692861968022</v>
      </c>
      <c r="E19" s="14">
        <v>0</v>
      </c>
      <c r="F19" s="14">
        <v>0</v>
      </c>
      <c r="G19" s="74">
        <f t="shared" si="1"/>
        <v>29835.69</v>
      </c>
      <c r="H19" s="14">
        <f t="shared" si="2"/>
        <v>14917.845</v>
      </c>
      <c r="I19" s="14">
        <v>14917.84</v>
      </c>
    </row>
    <row r="20" spans="1:9" ht="12.75">
      <c r="A20" s="9">
        <v>6</v>
      </c>
      <c r="B20" s="18" t="s">
        <v>45</v>
      </c>
      <c r="C20" s="51">
        <v>251</v>
      </c>
      <c r="D20" s="14">
        <f t="shared" si="0"/>
        <v>44443.67304661112</v>
      </c>
      <c r="E20" s="52">
        <v>0</v>
      </c>
      <c r="F20" s="14">
        <v>0</v>
      </c>
      <c r="G20" s="74">
        <f t="shared" si="1"/>
        <v>44443.67</v>
      </c>
      <c r="H20" s="14">
        <f t="shared" si="2"/>
        <v>22221.835</v>
      </c>
      <c r="I20" s="14">
        <v>22221.83</v>
      </c>
    </row>
    <row r="21" spans="1:9" ht="12.75">
      <c r="A21" s="9">
        <v>7</v>
      </c>
      <c r="B21" s="18" t="s">
        <v>37</v>
      </c>
      <c r="C21" s="51">
        <v>96</v>
      </c>
      <c r="D21" s="14">
        <f t="shared" si="0"/>
        <v>16998.376942130148</v>
      </c>
      <c r="E21" s="52">
        <v>0</v>
      </c>
      <c r="F21" s="14">
        <v>0</v>
      </c>
      <c r="G21" s="74">
        <f t="shared" si="1"/>
        <v>16998.38</v>
      </c>
      <c r="H21" s="14">
        <f t="shared" si="2"/>
        <v>8499.19</v>
      </c>
      <c r="I21" s="14">
        <f t="shared" si="3"/>
        <v>8499.19</v>
      </c>
    </row>
    <row r="22" spans="1:9" ht="12.75">
      <c r="A22" s="9">
        <v>8</v>
      </c>
      <c r="B22" s="18" t="s">
        <v>32</v>
      </c>
      <c r="C22" s="51">
        <v>55</v>
      </c>
      <c r="D22" s="14">
        <f t="shared" si="0"/>
        <v>9738.65345642873</v>
      </c>
      <c r="E22" s="52">
        <v>0</v>
      </c>
      <c r="F22" s="14">
        <v>0</v>
      </c>
      <c r="G22" s="74">
        <v>9738.66</v>
      </c>
      <c r="H22" s="14">
        <f t="shared" si="2"/>
        <v>4869.33</v>
      </c>
      <c r="I22" s="14">
        <f t="shared" si="3"/>
        <v>4869.33</v>
      </c>
    </row>
    <row r="23" spans="1:9" ht="13.5" thickBot="1">
      <c r="A23" s="64"/>
      <c r="B23" s="65" t="s">
        <v>21</v>
      </c>
      <c r="C23" s="66">
        <f aca="true" t="shared" si="4" ref="C23:I23">SUM(C15:C22)</f>
        <v>2442.55</v>
      </c>
      <c r="D23" s="66">
        <f t="shared" si="4"/>
        <v>432493.6</v>
      </c>
      <c r="E23" s="66">
        <f t="shared" si="4"/>
        <v>0</v>
      </c>
      <c r="F23" s="66">
        <f t="shared" si="4"/>
        <v>0</v>
      </c>
      <c r="G23" s="75">
        <f t="shared" si="4"/>
        <v>432493.5999999999</v>
      </c>
      <c r="H23" s="14">
        <v>216246.81</v>
      </c>
      <c r="I23" s="14">
        <f t="shared" si="4"/>
        <v>216246.78999999995</v>
      </c>
    </row>
    <row r="24" spans="1:9" ht="12.75">
      <c r="A24" s="29"/>
      <c r="B24" s="30"/>
      <c r="C24" s="32"/>
      <c r="D24" s="32"/>
      <c r="E24" s="32"/>
      <c r="F24" s="32"/>
      <c r="G24" s="32"/>
      <c r="I24" s="29"/>
    </row>
    <row r="25" spans="2:9" ht="12.75">
      <c r="B25" s="36"/>
      <c r="C25" s="53"/>
      <c r="D25" s="54"/>
      <c r="I25" s="29"/>
    </row>
    <row r="26" spans="2:4" ht="12.75">
      <c r="B26" s="33" t="s">
        <v>22</v>
      </c>
      <c r="C26" s="55">
        <v>1103300</v>
      </c>
      <c r="D26" s="55"/>
    </row>
    <row r="27" spans="2:7" ht="13.5" thickBot="1">
      <c r="B27" s="34" t="s">
        <v>39</v>
      </c>
      <c r="C27" s="17">
        <f>C26*0.4</f>
        <v>441320</v>
      </c>
      <c r="D27" s="80" t="s">
        <v>59</v>
      </c>
      <c r="E27" s="81"/>
      <c r="G27" s="79" t="s">
        <v>60</v>
      </c>
    </row>
    <row r="28" spans="2:4" ht="13.5" thickBot="1">
      <c r="B28" s="56" t="s">
        <v>58</v>
      </c>
      <c r="C28" s="57">
        <f>C27*0.98</f>
        <v>432493.6</v>
      </c>
      <c r="D28" s="17"/>
    </row>
    <row r="29" ht="12.75" customHeight="1"/>
    <row r="30" ht="12.75" customHeight="1">
      <c r="C30" s="67"/>
    </row>
    <row r="31" ht="12.75" customHeight="1">
      <c r="B31" s="40"/>
    </row>
    <row r="32" ht="12.75" customHeight="1"/>
    <row r="33" spans="2:7" ht="12.75" customHeight="1">
      <c r="B33" s="58"/>
      <c r="G33" s="42"/>
    </row>
    <row r="34" ht="12.75" customHeight="1">
      <c r="G34" s="42"/>
    </row>
    <row r="36" ht="12.75">
      <c r="A36" t="s">
        <v>48</v>
      </c>
    </row>
    <row r="37" spans="1:2" ht="15.75">
      <c r="A37" s="1"/>
      <c r="B37" t="s">
        <v>0</v>
      </c>
    </row>
    <row r="39" spans="1:7" ht="15.75">
      <c r="A39" s="86" t="s">
        <v>1</v>
      </c>
      <c r="B39" s="86"/>
      <c r="C39" s="86"/>
      <c r="D39" s="86"/>
      <c r="E39" s="86"/>
      <c r="F39" s="86"/>
      <c r="G39" s="86"/>
    </row>
    <row r="40" spans="1:7" ht="18.75">
      <c r="A40" s="43"/>
      <c r="B40" s="44"/>
      <c r="C40" s="44"/>
      <c r="D40" s="44"/>
      <c r="E40" s="44"/>
      <c r="F40" s="44"/>
      <c r="G40" s="44"/>
    </row>
    <row r="41" spans="1:7" ht="42" customHeight="1">
      <c r="A41" s="87" t="s">
        <v>56</v>
      </c>
      <c r="B41" s="87"/>
      <c r="C41" s="87"/>
      <c r="D41" s="87"/>
      <c r="E41" s="87"/>
      <c r="F41" s="87"/>
      <c r="G41" s="87"/>
    </row>
    <row r="42" spans="1:7" ht="15.75" customHeight="1">
      <c r="A42" s="45"/>
      <c r="B42" s="45"/>
      <c r="C42" s="87" t="s">
        <v>26</v>
      </c>
      <c r="D42" s="87"/>
      <c r="E42" s="81"/>
      <c r="F42" s="45"/>
      <c r="G42" s="45"/>
    </row>
    <row r="43" spans="1:7" ht="12.75">
      <c r="A43" s="45"/>
      <c r="B43" s="70">
        <v>43216</v>
      </c>
      <c r="C43" s="45"/>
      <c r="D43" s="45"/>
      <c r="E43" s="45"/>
      <c r="F43" s="45"/>
      <c r="G43" s="45"/>
    </row>
    <row r="45" spans="2:7" ht="13.5" thickBot="1">
      <c r="B45" t="s">
        <v>38</v>
      </c>
      <c r="C45" s="16">
        <f>C57*0.9/C52</f>
        <v>10.44544378698225</v>
      </c>
      <c r="D45" s="16"/>
      <c r="E45" s="16">
        <f>C57*0.1/E52</f>
        <v>9.80711111111111</v>
      </c>
      <c r="F45" s="16"/>
      <c r="G45" s="16"/>
    </row>
    <row r="46" spans="1:9" ht="12.75" customHeight="1">
      <c r="A46" s="88" t="s">
        <v>27</v>
      </c>
      <c r="B46" s="90" t="s">
        <v>3</v>
      </c>
      <c r="C46" s="92" t="s">
        <v>28</v>
      </c>
      <c r="D46" s="93"/>
      <c r="E46" s="94" t="s">
        <v>29</v>
      </c>
      <c r="F46" s="95"/>
      <c r="G46" s="96" t="s">
        <v>6</v>
      </c>
      <c r="H46" s="82">
        <v>43221</v>
      </c>
      <c r="I46" s="82">
        <v>43252</v>
      </c>
    </row>
    <row r="47" spans="1:9" ht="13.5" thickBot="1">
      <c r="A47" s="89"/>
      <c r="B47" s="91"/>
      <c r="C47" s="46" t="s">
        <v>7</v>
      </c>
      <c r="D47" s="47" t="s">
        <v>8</v>
      </c>
      <c r="E47" s="46" t="s">
        <v>7</v>
      </c>
      <c r="F47" s="47" t="s">
        <v>8</v>
      </c>
      <c r="G47" s="97"/>
      <c r="H47" s="83"/>
      <c r="I47" s="83"/>
    </row>
    <row r="48" spans="1:9" ht="12.75">
      <c r="A48" s="48"/>
      <c r="B48" s="49"/>
      <c r="C48" s="49"/>
      <c r="D48" s="50">
        <v>0.9</v>
      </c>
      <c r="E48" s="50"/>
      <c r="F48" s="50">
        <v>0.1</v>
      </c>
      <c r="G48" s="76"/>
      <c r="H48" s="10"/>
      <c r="I48" s="10"/>
    </row>
    <row r="49" spans="1:9" ht="12.75">
      <c r="A49" s="9">
        <v>1</v>
      </c>
      <c r="B49" s="10" t="s">
        <v>44</v>
      </c>
      <c r="C49" s="51">
        <v>271</v>
      </c>
      <c r="D49" s="14">
        <f>$C$45*C49</f>
        <v>2830.7152662721896</v>
      </c>
      <c r="E49" s="52">
        <v>30</v>
      </c>
      <c r="F49" s="14">
        <f>E49*$E$45</f>
        <v>294.2133333333333</v>
      </c>
      <c r="G49" s="74">
        <f>ROUND(D49+F49,2)</f>
        <v>3124.93</v>
      </c>
      <c r="H49" s="10">
        <v>2250</v>
      </c>
      <c r="I49" s="14">
        <v>874.93</v>
      </c>
    </row>
    <row r="50" spans="1:9" ht="12.75">
      <c r="A50" s="9">
        <v>2</v>
      </c>
      <c r="B50" s="10" t="s">
        <v>33</v>
      </c>
      <c r="C50" s="51">
        <v>271.5</v>
      </c>
      <c r="D50" s="14">
        <f>$C$45*C50</f>
        <v>2835.9379881656805</v>
      </c>
      <c r="E50" s="52">
        <v>30</v>
      </c>
      <c r="F50" s="14">
        <f>E50*$E$45</f>
        <v>294.2133333333333</v>
      </c>
      <c r="G50" s="74">
        <f>ROUND(D50+F50,2)</f>
        <v>3130.15</v>
      </c>
      <c r="H50" s="10">
        <v>1800</v>
      </c>
      <c r="I50" s="14">
        <v>1330.15</v>
      </c>
    </row>
    <row r="51" spans="1:9" ht="13.5" thickBot="1">
      <c r="A51" s="21">
        <v>3</v>
      </c>
      <c r="B51" s="10" t="s">
        <v>34</v>
      </c>
      <c r="C51" s="59">
        <v>218</v>
      </c>
      <c r="D51" s="14">
        <f>$C$45*C51</f>
        <v>2277.1067455621305</v>
      </c>
      <c r="E51" s="60">
        <v>30</v>
      </c>
      <c r="F51" s="14">
        <f>E51*$E$45</f>
        <v>294.2133333333333</v>
      </c>
      <c r="G51" s="74">
        <f>ROUND(D51+F51,2)</f>
        <v>2571.32</v>
      </c>
      <c r="H51" s="10">
        <v>1350</v>
      </c>
      <c r="I51" s="14">
        <v>1221.32</v>
      </c>
    </row>
    <row r="52" spans="1:9" ht="13.5" thickBot="1">
      <c r="A52" s="26"/>
      <c r="B52" s="27" t="s">
        <v>21</v>
      </c>
      <c r="C52" s="28">
        <f aca="true" t="shared" si="5" ref="C52:I52">SUM(C49:C51)</f>
        <v>760.5</v>
      </c>
      <c r="D52" s="28">
        <f t="shared" si="5"/>
        <v>7943.76</v>
      </c>
      <c r="E52" s="28">
        <f t="shared" si="5"/>
        <v>90</v>
      </c>
      <c r="F52" s="28">
        <f t="shared" si="5"/>
        <v>882.6399999999999</v>
      </c>
      <c r="G52" s="77">
        <f t="shared" si="5"/>
        <v>8826.4</v>
      </c>
      <c r="H52" s="68">
        <f t="shared" si="5"/>
        <v>5400</v>
      </c>
      <c r="I52" s="78">
        <f t="shared" si="5"/>
        <v>3426.3999999999996</v>
      </c>
    </row>
    <row r="53" spans="2:4" ht="12.75">
      <c r="B53" s="61"/>
      <c r="D53" s="17"/>
    </row>
    <row r="55" spans="2:4" ht="12.75">
      <c r="B55" s="33" t="s">
        <v>22</v>
      </c>
      <c r="C55" s="55">
        <v>1103300</v>
      </c>
      <c r="D55" s="54"/>
    </row>
    <row r="56" spans="2:4" ht="12.75">
      <c r="B56" s="34" t="s">
        <v>39</v>
      </c>
      <c r="C56" s="17">
        <f>C55*0.4</f>
        <v>441320</v>
      </c>
      <c r="D56" s="17"/>
    </row>
    <row r="57" spans="2:7" ht="12.75">
      <c r="B57" s="56" t="s">
        <v>57</v>
      </c>
      <c r="C57">
        <v>8826.4</v>
      </c>
      <c r="G57" s="79" t="s">
        <v>60</v>
      </c>
    </row>
    <row r="61" ht="12.75">
      <c r="G61" s="42"/>
    </row>
    <row r="62" ht="12.75">
      <c r="G62" s="42"/>
    </row>
    <row r="65" ht="12.75">
      <c r="G65" s="42"/>
    </row>
    <row r="66" ht="12.75">
      <c r="G66" s="42"/>
    </row>
    <row r="67" ht="12.75">
      <c r="G67" s="42"/>
    </row>
    <row r="68" ht="12.75">
      <c r="G68" s="42"/>
    </row>
    <row r="69" ht="12.75">
      <c r="G69" s="42"/>
    </row>
  </sheetData>
  <sheetProtection/>
  <mergeCells count="21">
    <mergeCell ref="G12:G13"/>
    <mergeCell ref="E46:F46"/>
    <mergeCell ref="G46:G47"/>
    <mergeCell ref="C42:E42"/>
    <mergeCell ref="A5:G5"/>
    <mergeCell ref="A7:G7"/>
    <mergeCell ref="C8:E8"/>
    <mergeCell ref="A12:A13"/>
    <mergeCell ref="B12:B13"/>
    <mergeCell ref="C12:D12"/>
    <mergeCell ref="E12:F12"/>
    <mergeCell ref="D27:E27"/>
    <mergeCell ref="H46:H47"/>
    <mergeCell ref="I46:I47"/>
    <mergeCell ref="I12:I14"/>
    <mergeCell ref="H12:H14"/>
    <mergeCell ref="A39:G39"/>
    <mergeCell ref="A41:G41"/>
    <mergeCell ref="A46:A47"/>
    <mergeCell ref="B46:B47"/>
    <mergeCell ref="C46:D46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7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25.8515625" style="0" customWidth="1"/>
    <col min="3" max="3" width="11.421875" style="0" customWidth="1"/>
    <col min="4" max="4" width="12.7109375" style="0" customWidth="1"/>
    <col min="5" max="5" width="10.28125" style="0" customWidth="1"/>
    <col min="6" max="6" width="11.8515625" style="0" customWidth="1"/>
    <col min="7" max="7" width="10.57421875" style="0" customWidth="1"/>
    <col min="8" max="8" width="11.00390625" style="0" customWidth="1"/>
    <col min="9" max="9" width="9.28125" style="0" customWidth="1"/>
    <col min="10" max="10" width="10.8515625" style="0" customWidth="1"/>
    <col min="11" max="11" width="12.57421875" style="0" customWidth="1"/>
    <col min="12" max="12" width="11.00390625" style="0" customWidth="1"/>
    <col min="13" max="13" width="10.140625" style="0" bestFit="1" customWidth="1"/>
  </cols>
  <sheetData>
    <row r="3" spans="1:2" ht="15.75">
      <c r="A3" s="1"/>
      <c r="B3" t="s">
        <v>0</v>
      </c>
    </row>
    <row r="4" spans="1:11" ht="15.75">
      <c r="A4" s="86" t="s">
        <v>1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5" ht="15.75">
      <c r="A5" s="1"/>
    </row>
    <row r="6" spans="1:10" ht="42" customHeight="1">
      <c r="A6" s="87" t="s">
        <v>53</v>
      </c>
      <c r="B6" s="87"/>
      <c r="C6" s="87"/>
      <c r="D6" s="87"/>
      <c r="E6" s="87"/>
      <c r="F6" s="87"/>
      <c r="G6" s="87"/>
      <c r="H6" s="99"/>
      <c r="I6" s="99"/>
      <c r="J6" s="99"/>
    </row>
    <row r="7" spans="1:11" ht="15.75">
      <c r="A7" s="113" t="s">
        <v>49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</row>
    <row r="8" spans="1:11" ht="18">
      <c r="A8" s="2"/>
      <c r="B8" s="69"/>
      <c r="C8" s="2"/>
      <c r="D8" s="2"/>
      <c r="E8" s="2"/>
      <c r="F8" s="2"/>
      <c r="G8" s="2"/>
      <c r="H8" s="2"/>
      <c r="I8" s="2"/>
      <c r="J8" s="2"/>
      <c r="K8" s="2"/>
    </row>
    <row r="9" spans="2:11" ht="12.75">
      <c r="B9" t="s">
        <v>38</v>
      </c>
      <c r="C9" s="3">
        <f>D29*0.5/C23</f>
        <v>51.41606423042713</v>
      </c>
      <c r="E9" s="3"/>
      <c r="G9" s="4">
        <f>D29*0.5*0.5/G23</f>
        <v>133.72647662018048</v>
      </c>
      <c r="I9" s="4">
        <f>D29*0.5*0.5/I23</f>
        <v>24.511326216073982</v>
      </c>
      <c r="K9" s="5"/>
    </row>
    <row r="10" spans="1:13" ht="27" customHeight="1">
      <c r="A10" s="106" t="s">
        <v>2</v>
      </c>
      <c r="B10" s="106" t="s">
        <v>3</v>
      </c>
      <c r="C10" s="109" t="s">
        <v>4</v>
      </c>
      <c r="D10" s="110"/>
      <c r="E10" s="114" t="s">
        <v>5</v>
      </c>
      <c r="F10" s="115"/>
      <c r="G10" s="115"/>
      <c r="H10" s="115"/>
      <c r="I10" s="115"/>
      <c r="J10" s="116"/>
      <c r="K10" s="117" t="s">
        <v>6</v>
      </c>
      <c r="L10" s="84">
        <v>43221</v>
      </c>
      <c r="M10" s="84">
        <v>43252</v>
      </c>
    </row>
    <row r="11" spans="1:13" ht="56.25" customHeight="1">
      <c r="A11" s="107"/>
      <c r="B11" s="108"/>
      <c r="C11" s="6" t="s">
        <v>7</v>
      </c>
      <c r="D11" s="7" t="s">
        <v>8</v>
      </c>
      <c r="E11" s="6" t="s">
        <v>9</v>
      </c>
      <c r="F11" s="7" t="s">
        <v>8</v>
      </c>
      <c r="G11" s="8" t="s">
        <v>41</v>
      </c>
      <c r="H11" s="7" t="s">
        <v>10</v>
      </c>
      <c r="I11" s="8" t="s">
        <v>40</v>
      </c>
      <c r="J11" s="7" t="s">
        <v>11</v>
      </c>
      <c r="K11" s="118"/>
      <c r="L11" s="85"/>
      <c r="M11" s="85"/>
    </row>
    <row r="12" spans="1:13" ht="12.75">
      <c r="A12" s="9"/>
      <c r="B12" s="10"/>
      <c r="C12" s="10"/>
      <c r="D12" s="11">
        <v>0.5</v>
      </c>
      <c r="E12" s="11"/>
      <c r="F12" s="11">
        <v>0.5</v>
      </c>
      <c r="G12" s="11"/>
      <c r="H12" s="12">
        <v>0.5</v>
      </c>
      <c r="I12" s="12"/>
      <c r="J12" s="12">
        <v>0.5</v>
      </c>
      <c r="K12" s="10"/>
      <c r="L12" s="10"/>
      <c r="M12" s="10"/>
    </row>
    <row r="13" spans="1:13" ht="12.75">
      <c r="A13" s="9">
        <v>1</v>
      </c>
      <c r="B13" s="10" t="s">
        <v>12</v>
      </c>
      <c r="C13" s="13">
        <v>574.96</v>
      </c>
      <c r="D13" s="14">
        <f aca="true" t="shared" si="0" ref="D13:D22">C13*$C$9</f>
        <v>29562.180289926386</v>
      </c>
      <c r="E13" s="14">
        <f>G13+I13</f>
        <v>1527</v>
      </c>
      <c r="F13" s="14">
        <f aca="true" t="shared" si="1" ref="E13:F22">H13+J13</f>
        <v>60363.97671680733</v>
      </c>
      <c r="G13" s="15">
        <v>210</v>
      </c>
      <c r="H13" s="14">
        <f aca="true" t="shared" si="2" ref="H13:H22">G13*$G$9</f>
        <v>28082.5600902379</v>
      </c>
      <c r="I13" s="10">
        <v>1317</v>
      </c>
      <c r="J13" s="14">
        <f aca="true" t="shared" si="3" ref="J13:J22">I13*$I$9</f>
        <v>32281.416626569433</v>
      </c>
      <c r="K13" s="14">
        <f aca="true" t="shared" si="4" ref="K13:K22">ROUND(D13+F13,2)</f>
        <v>89926.16</v>
      </c>
      <c r="L13" s="14">
        <f>K13/2</f>
        <v>44963.08</v>
      </c>
      <c r="M13" s="14">
        <f>K13-L13</f>
        <v>44963.08</v>
      </c>
    </row>
    <row r="14" spans="1:13" ht="12.75">
      <c r="A14" s="9">
        <v>2</v>
      </c>
      <c r="B14" s="10" t="s">
        <v>13</v>
      </c>
      <c r="C14" s="13">
        <v>598.53</v>
      </c>
      <c r="D14" s="14">
        <f t="shared" si="0"/>
        <v>30774.05692383755</v>
      </c>
      <c r="E14" s="14">
        <f t="shared" si="1"/>
        <v>754</v>
      </c>
      <c r="F14" s="14">
        <f t="shared" si="1"/>
        <v>28310.903503289366</v>
      </c>
      <c r="G14" s="10">
        <v>90</v>
      </c>
      <c r="H14" s="14">
        <f t="shared" si="2"/>
        <v>12035.382895816243</v>
      </c>
      <c r="I14" s="10">
        <v>664</v>
      </c>
      <c r="J14" s="14">
        <f t="shared" si="3"/>
        <v>16275.520607473125</v>
      </c>
      <c r="K14" s="14">
        <f t="shared" si="4"/>
        <v>59084.96</v>
      </c>
      <c r="L14" s="14">
        <f aca="true" t="shared" si="5" ref="L14:L22">K14/2</f>
        <v>29542.48</v>
      </c>
      <c r="M14" s="14">
        <f aca="true" t="shared" si="6" ref="M14:M22">K14-L14</f>
        <v>29542.48</v>
      </c>
    </row>
    <row r="15" spans="1:13" ht="12.75">
      <c r="A15" s="9">
        <v>3</v>
      </c>
      <c r="B15" s="10" t="s">
        <v>14</v>
      </c>
      <c r="C15" s="13">
        <v>520.85</v>
      </c>
      <c r="D15" s="14">
        <f t="shared" si="0"/>
        <v>26780.05705441797</v>
      </c>
      <c r="E15" s="14">
        <f t="shared" si="1"/>
        <v>874</v>
      </c>
      <c r="F15" s="14">
        <f t="shared" si="1"/>
        <v>38242.03227508106</v>
      </c>
      <c r="G15" s="10">
        <v>154</v>
      </c>
      <c r="H15" s="14">
        <f t="shared" si="2"/>
        <v>20593.877399507794</v>
      </c>
      <c r="I15" s="10">
        <v>720</v>
      </c>
      <c r="J15" s="14">
        <f t="shared" si="3"/>
        <v>17648.154875573266</v>
      </c>
      <c r="K15" s="14">
        <f t="shared" si="4"/>
        <v>65022.09</v>
      </c>
      <c r="L15" s="14">
        <f t="shared" si="5"/>
        <v>32511.045</v>
      </c>
      <c r="M15" s="14">
        <v>32511.04</v>
      </c>
    </row>
    <row r="16" spans="1:13" ht="12.75">
      <c r="A16" s="9">
        <v>4</v>
      </c>
      <c r="B16" s="10" t="s">
        <v>15</v>
      </c>
      <c r="C16" s="13">
        <v>640.6</v>
      </c>
      <c r="D16" s="14">
        <f t="shared" si="0"/>
        <v>32937.13074601162</v>
      </c>
      <c r="E16" s="14">
        <f t="shared" si="1"/>
        <v>852</v>
      </c>
      <c r="F16" s="14">
        <f t="shared" si="1"/>
        <v>32788.10133014264</v>
      </c>
      <c r="G16" s="10">
        <v>109</v>
      </c>
      <c r="H16" s="14">
        <f t="shared" si="2"/>
        <v>14576.185951599671</v>
      </c>
      <c r="I16" s="18">
        <v>743</v>
      </c>
      <c r="J16" s="14">
        <f t="shared" si="3"/>
        <v>18211.91537854297</v>
      </c>
      <c r="K16" s="14">
        <f t="shared" si="4"/>
        <v>65725.23</v>
      </c>
      <c r="L16" s="14">
        <f t="shared" si="5"/>
        <v>32862.615</v>
      </c>
      <c r="M16" s="14">
        <v>32862.61</v>
      </c>
    </row>
    <row r="17" spans="1:13" ht="12.75">
      <c r="A17" s="9">
        <v>5</v>
      </c>
      <c r="B17" s="10" t="s">
        <v>16</v>
      </c>
      <c r="C17" s="13">
        <v>889.62</v>
      </c>
      <c r="D17" s="14">
        <f t="shared" si="0"/>
        <v>45740.759060672586</v>
      </c>
      <c r="E17" s="14">
        <f t="shared" si="1"/>
        <v>790</v>
      </c>
      <c r="F17" s="14">
        <f t="shared" si="1"/>
        <v>35309.359669697995</v>
      </c>
      <c r="G17" s="10">
        <v>146</v>
      </c>
      <c r="H17" s="14">
        <f t="shared" si="2"/>
        <v>19524.06558654635</v>
      </c>
      <c r="I17" s="15">
        <v>644</v>
      </c>
      <c r="J17" s="14">
        <f t="shared" si="3"/>
        <v>15785.294083151644</v>
      </c>
      <c r="K17" s="14">
        <f t="shared" si="4"/>
        <v>81050.12</v>
      </c>
      <c r="L17" s="14">
        <f t="shared" si="5"/>
        <v>40525.06</v>
      </c>
      <c r="M17" s="14">
        <f t="shared" si="6"/>
        <v>40525.06</v>
      </c>
    </row>
    <row r="18" spans="1:13" ht="12.75">
      <c r="A18" s="9">
        <v>6</v>
      </c>
      <c r="B18" s="10" t="s">
        <v>17</v>
      </c>
      <c r="C18" s="13">
        <v>616.16</v>
      </c>
      <c r="D18" s="14">
        <f t="shared" si="0"/>
        <v>31680.52213621998</v>
      </c>
      <c r="E18" s="14">
        <f t="shared" si="1"/>
        <v>677</v>
      </c>
      <c r="F18" s="14">
        <f t="shared" si="1"/>
        <v>29481.555595966653</v>
      </c>
      <c r="G18" s="10">
        <v>118</v>
      </c>
      <c r="H18" s="14">
        <f t="shared" si="2"/>
        <v>15779.724241181297</v>
      </c>
      <c r="I18" s="15">
        <v>559</v>
      </c>
      <c r="J18" s="14">
        <f t="shared" si="3"/>
        <v>13701.831354785356</v>
      </c>
      <c r="K18" s="14">
        <f t="shared" si="4"/>
        <v>61162.08</v>
      </c>
      <c r="L18" s="14">
        <f t="shared" si="5"/>
        <v>30581.04</v>
      </c>
      <c r="M18" s="14">
        <f t="shared" si="6"/>
        <v>30581.04</v>
      </c>
    </row>
    <row r="19" spans="1:13" ht="12.75">
      <c r="A19" s="9">
        <v>7</v>
      </c>
      <c r="B19" s="10" t="s">
        <v>18</v>
      </c>
      <c r="C19" s="13">
        <v>465.2</v>
      </c>
      <c r="D19" s="14">
        <f>C19*$C$9</f>
        <v>23918.7530799947</v>
      </c>
      <c r="E19" s="14">
        <f>G19+I19</f>
        <v>740.5</v>
      </c>
      <c r="F19" s="14">
        <f>H19+J19</f>
        <v>33003.89751796127</v>
      </c>
      <c r="G19" s="10">
        <v>136</v>
      </c>
      <c r="H19" s="14">
        <f>G19*$G$9</f>
        <v>18186.800820344546</v>
      </c>
      <c r="I19" s="15">
        <v>604.5</v>
      </c>
      <c r="J19" s="14">
        <f>I19*$I$9</f>
        <v>14817.096697616722</v>
      </c>
      <c r="K19" s="14">
        <f t="shared" si="4"/>
        <v>56922.65</v>
      </c>
      <c r="L19" s="14">
        <f t="shared" si="5"/>
        <v>28461.325</v>
      </c>
      <c r="M19" s="14">
        <v>28461.32</v>
      </c>
    </row>
    <row r="20" spans="1:13" ht="12.75">
      <c r="A20" s="9">
        <v>8</v>
      </c>
      <c r="B20" s="18" t="s">
        <v>19</v>
      </c>
      <c r="C20" s="19">
        <v>1252</v>
      </c>
      <c r="D20" s="14">
        <f t="shared" si="0"/>
        <v>64372.91241649477</v>
      </c>
      <c r="E20" s="14">
        <f t="shared" si="1"/>
        <v>799</v>
      </c>
      <c r="F20" s="19">
        <f>H20+J20</f>
        <v>33127.22829675232</v>
      </c>
      <c r="G20" s="20">
        <v>124</v>
      </c>
      <c r="H20" s="14">
        <f t="shared" si="2"/>
        <v>16582.08310090238</v>
      </c>
      <c r="I20" s="20">
        <v>675</v>
      </c>
      <c r="J20" s="14">
        <f t="shared" si="3"/>
        <v>16545.14519584994</v>
      </c>
      <c r="K20" s="14">
        <f t="shared" si="4"/>
        <v>97500.14</v>
      </c>
      <c r="L20" s="14">
        <f t="shared" si="5"/>
        <v>48750.07</v>
      </c>
      <c r="M20" s="14">
        <f t="shared" si="6"/>
        <v>48750.07</v>
      </c>
    </row>
    <row r="21" spans="1:13" ht="12.75">
      <c r="A21" s="9">
        <v>9</v>
      </c>
      <c r="B21" s="22" t="s">
        <v>20</v>
      </c>
      <c r="C21" s="23">
        <v>398</v>
      </c>
      <c r="D21" s="14">
        <f t="shared" si="0"/>
        <v>20463.593563709997</v>
      </c>
      <c r="E21" s="14">
        <f t="shared" si="1"/>
        <v>536</v>
      </c>
      <c r="F21" s="19">
        <f>H21+J21</f>
        <v>20564.701079294897</v>
      </c>
      <c r="G21" s="24">
        <v>68</v>
      </c>
      <c r="H21" s="14">
        <f t="shared" si="2"/>
        <v>9093.400410172273</v>
      </c>
      <c r="I21" s="25">
        <v>468</v>
      </c>
      <c r="J21" s="14">
        <f t="shared" si="3"/>
        <v>11471.300669122624</v>
      </c>
      <c r="K21" s="14">
        <f t="shared" si="4"/>
        <v>41028.29</v>
      </c>
      <c r="L21" s="14">
        <f t="shared" si="5"/>
        <v>20514.145</v>
      </c>
      <c r="M21" s="14">
        <v>20514.14</v>
      </c>
    </row>
    <row r="22" spans="1:13" ht="13.5" thickBot="1">
      <c r="A22" s="71">
        <v>10</v>
      </c>
      <c r="B22" s="22" t="s">
        <v>32</v>
      </c>
      <c r="C22" s="23">
        <v>385</v>
      </c>
      <c r="D22" s="72">
        <f t="shared" si="0"/>
        <v>19795.184728714445</v>
      </c>
      <c r="E22" s="14">
        <f t="shared" si="1"/>
        <v>320</v>
      </c>
      <c r="F22" s="19">
        <f>H22+J22</f>
        <v>14833.39401500649</v>
      </c>
      <c r="G22" s="24">
        <v>64</v>
      </c>
      <c r="H22" s="72">
        <f t="shared" si="2"/>
        <v>8558.49450369155</v>
      </c>
      <c r="I22" s="25">
        <v>256</v>
      </c>
      <c r="J22" s="72">
        <f t="shared" si="3"/>
        <v>6274.899511314939</v>
      </c>
      <c r="K22" s="14">
        <f t="shared" si="4"/>
        <v>34628.58</v>
      </c>
      <c r="L22" s="14">
        <f t="shared" si="5"/>
        <v>17314.29</v>
      </c>
      <c r="M22" s="14">
        <f t="shared" si="6"/>
        <v>17314.29</v>
      </c>
    </row>
    <row r="23" spans="1:13" ht="13.5" thickBot="1">
      <c r="A23" s="26"/>
      <c r="B23" s="27" t="s">
        <v>21</v>
      </c>
      <c r="C23" s="28">
        <f>SUM(C13:C22)</f>
        <v>6340.92</v>
      </c>
      <c r="D23" s="28">
        <f>SUM(D13:D22)</f>
        <v>326025.15</v>
      </c>
      <c r="E23" s="28">
        <f>SUM(E13:E21)</f>
        <v>7549.5</v>
      </c>
      <c r="F23" s="28">
        <f>SUM(F12:F22)</f>
        <v>326025.65</v>
      </c>
      <c r="G23" s="28">
        <f aca="true" t="shared" si="7" ref="G23:M23">SUM(G13:G22)</f>
        <v>1219</v>
      </c>
      <c r="H23" s="28">
        <f t="shared" si="7"/>
        <v>163012.575</v>
      </c>
      <c r="I23" s="28">
        <f t="shared" si="7"/>
        <v>6650.5</v>
      </c>
      <c r="J23" s="28">
        <f t="shared" si="7"/>
        <v>163012.57500000004</v>
      </c>
      <c r="K23" s="28">
        <f t="shared" si="7"/>
        <v>652050.3</v>
      </c>
      <c r="L23" s="14">
        <f t="shared" si="7"/>
        <v>326025.15</v>
      </c>
      <c r="M23" s="14">
        <f t="shared" si="7"/>
        <v>326025.13</v>
      </c>
    </row>
    <row r="24" spans="1:11" ht="12.75">
      <c r="A24" s="29"/>
      <c r="B24" s="30"/>
      <c r="C24" s="31"/>
      <c r="D24" s="32"/>
      <c r="E24" s="32"/>
      <c r="F24" s="32"/>
      <c r="G24" s="32"/>
      <c r="H24" s="32"/>
      <c r="I24" s="32"/>
      <c r="J24" s="32"/>
      <c r="K24" s="32"/>
    </row>
    <row r="25" spans="1:11" ht="12.75">
      <c r="A25" s="29"/>
      <c r="B25" s="30"/>
      <c r="C25" s="31"/>
      <c r="D25" s="32"/>
      <c r="E25" s="32"/>
      <c r="F25" s="32"/>
      <c r="G25" s="32"/>
      <c r="H25" s="32"/>
      <c r="I25" s="32"/>
      <c r="J25" s="32"/>
      <c r="K25" s="32"/>
    </row>
    <row r="26" spans="1:11" ht="12.75">
      <c r="A26" s="29"/>
      <c r="B26" s="33" t="s">
        <v>22</v>
      </c>
      <c r="C26" s="31"/>
      <c r="D26" s="32">
        <v>1103300</v>
      </c>
      <c r="E26" s="32"/>
      <c r="F26" s="32"/>
      <c r="G26" s="32"/>
      <c r="H26" s="32"/>
      <c r="I26" s="32"/>
      <c r="J26" s="32"/>
      <c r="K26" s="32"/>
    </row>
    <row r="27" spans="2:4" ht="12.75">
      <c r="B27" s="34" t="s">
        <v>23</v>
      </c>
      <c r="C27" s="35">
        <v>0.6</v>
      </c>
      <c r="D27" s="3">
        <f>D26*0.6</f>
        <v>661980</v>
      </c>
    </row>
    <row r="28" spans="2:7" ht="13.5" thickBot="1">
      <c r="B28" s="36" t="s">
        <v>24</v>
      </c>
      <c r="C28" s="37">
        <v>0.015</v>
      </c>
      <c r="D28" s="17">
        <f>D27*0.015</f>
        <v>9929.699999999999</v>
      </c>
      <c r="E28" s="102"/>
      <c r="F28" s="103"/>
      <c r="G28" s="103"/>
    </row>
    <row r="29" spans="2:10" ht="13.5" thickBot="1">
      <c r="B29" s="34" t="s">
        <v>25</v>
      </c>
      <c r="D29" s="38">
        <f>D27-D28</f>
        <v>652050.3</v>
      </c>
      <c r="F29" s="39"/>
      <c r="J29" s="79" t="s">
        <v>60</v>
      </c>
    </row>
    <row r="31" spans="4:11" ht="12.75">
      <c r="D31" s="17"/>
      <c r="K31" s="42"/>
    </row>
    <row r="32" spans="10:11" ht="12.75">
      <c r="J32" s="42"/>
      <c r="K32" s="42"/>
    </row>
    <row r="33" spans="2:10" ht="12.75">
      <c r="B33" s="40"/>
      <c r="D33" s="41"/>
      <c r="E33" s="16"/>
      <c r="J33" s="42"/>
    </row>
    <row r="34" spans="2:10" ht="15.75">
      <c r="B34" s="69"/>
      <c r="D34" s="41"/>
      <c r="E34" s="16"/>
      <c r="J34" s="42"/>
    </row>
    <row r="35" spans="2:10" ht="12.75">
      <c r="B35" s="40"/>
      <c r="D35" s="41"/>
      <c r="E35" s="16"/>
      <c r="J35" s="42"/>
    </row>
    <row r="38" spans="2:10" ht="12.75">
      <c r="B38" t="s">
        <v>50</v>
      </c>
      <c r="J38" s="42"/>
    </row>
    <row r="39" ht="12.75">
      <c r="J39" s="42"/>
    </row>
    <row r="40" spans="1:11" ht="15.75">
      <c r="A40" s="104" t="s">
        <v>1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</row>
    <row r="41" ht="12.75">
      <c r="J41" s="42"/>
    </row>
    <row r="42" spans="1:10" ht="20.25" customHeight="1">
      <c r="A42" s="98" t="s">
        <v>55</v>
      </c>
      <c r="B42" s="98"/>
      <c r="C42" s="98"/>
      <c r="D42" s="98"/>
      <c r="E42" s="98"/>
      <c r="F42" s="98"/>
      <c r="G42" s="98"/>
      <c r="H42" s="105"/>
      <c r="I42" s="105"/>
      <c r="J42" s="105"/>
    </row>
    <row r="43" spans="2:10" ht="15.75">
      <c r="B43" s="69"/>
      <c r="C43" s="53" t="s">
        <v>61</v>
      </c>
      <c r="J43" s="42"/>
    </row>
    <row r="44" spans="2:10" ht="15.75">
      <c r="B44" s="69"/>
      <c r="C44" s="79"/>
      <c r="J44" s="42"/>
    </row>
    <row r="45" spans="2:3" ht="12.75">
      <c r="B45" t="s">
        <v>38</v>
      </c>
      <c r="C45" s="3">
        <f>D58/C53</f>
        <v>13.283701890275713</v>
      </c>
    </row>
    <row r="46" spans="1:6" ht="12.75">
      <c r="A46" s="106" t="s">
        <v>2</v>
      </c>
      <c r="B46" s="106" t="s">
        <v>3</v>
      </c>
      <c r="C46" s="109" t="s">
        <v>4</v>
      </c>
      <c r="D46" s="110"/>
      <c r="E46" s="111">
        <v>43221</v>
      </c>
      <c r="F46" s="111">
        <v>43252</v>
      </c>
    </row>
    <row r="47" spans="1:6" ht="12.75">
      <c r="A47" s="107"/>
      <c r="B47" s="108"/>
      <c r="C47" s="6" t="s">
        <v>7</v>
      </c>
      <c r="D47" s="7" t="s">
        <v>8</v>
      </c>
      <c r="E47" s="112"/>
      <c r="F47" s="112"/>
    </row>
    <row r="48" spans="1:6" ht="12.75">
      <c r="A48" s="9"/>
      <c r="B48" s="10"/>
      <c r="C48" s="10"/>
      <c r="D48" s="11"/>
      <c r="E48" s="112"/>
      <c r="F48" s="112"/>
    </row>
    <row r="49" spans="1:6" ht="12.75">
      <c r="A49" s="9">
        <v>1</v>
      </c>
      <c r="B49" s="62" t="s">
        <v>31</v>
      </c>
      <c r="C49" s="13">
        <v>206</v>
      </c>
      <c r="D49" s="14">
        <f>C49*$C$45</f>
        <v>2736.442589396797</v>
      </c>
      <c r="E49" s="14">
        <v>1368.22</v>
      </c>
      <c r="F49" s="14">
        <f>D49-E49</f>
        <v>1368.2225893967968</v>
      </c>
    </row>
    <row r="50" spans="1:6" ht="12.75">
      <c r="A50" s="9">
        <v>2</v>
      </c>
      <c r="B50" s="63" t="s">
        <v>43</v>
      </c>
      <c r="C50" s="13">
        <v>218.16</v>
      </c>
      <c r="D50" s="14">
        <f>C50*$C$45</f>
        <v>2897.9724043825495</v>
      </c>
      <c r="E50" s="14">
        <v>1600.97</v>
      </c>
      <c r="F50" s="14">
        <v>1297</v>
      </c>
    </row>
    <row r="51" spans="1:6" ht="12.75">
      <c r="A51" s="9">
        <v>3</v>
      </c>
      <c r="B51" s="10" t="s">
        <v>35</v>
      </c>
      <c r="C51" s="13">
        <v>54.25</v>
      </c>
      <c r="D51" s="14">
        <f>C51*$C$45</f>
        <v>720.6408275474574</v>
      </c>
      <c r="E51" s="14">
        <v>400</v>
      </c>
      <c r="F51" s="14">
        <v>320.64</v>
      </c>
    </row>
    <row r="52" spans="1:7" ht="13.5" thickBot="1">
      <c r="A52" s="9">
        <v>4</v>
      </c>
      <c r="B52" t="s">
        <v>46</v>
      </c>
      <c r="C52" s="13">
        <v>269.1</v>
      </c>
      <c r="D52" s="14">
        <v>3574.65</v>
      </c>
      <c r="E52" s="14">
        <v>1974</v>
      </c>
      <c r="F52" s="14">
        <v>1600.65</v>
      </c>
      <c r="G52" s="17"/>
    </row>
    <row r="53" spans="1:6" ht="13.5" thickBot="1">
      <c r="A53" s="26"/>
      <c r="B53" s="27" t="s">
        <v>21</v>
      </c>
      <c r="C53" s="28">
        <f>SUM(C49:C52)</f>
        <v>747.51</v>
      </c>
      <c r="D53" s="28">
        <v>9929.7</v>
      </c>
      <c r="E53" s="10">
        <f>SUM(E49:E52)</f>
        <v>5343.1900000000005</v>
      </c>
      <c r="F53" s="14">
        <f>SUM(F49:F52)</f>
        <v>4586.512589396797</v>
      </c>
    </row>
    <row r="54" spans="1:4" ht="12.75">
      <c r="A54" s="29"/>
      <c r="B54" s="30"/>
      <c r="C54" s="31"/>
      <c r="D54" s="32"/>
    </row>
    <row r="55" spans="1:4" ht="12.75">
      <c r="A55" s="29"/>
      <c r="B55" s="30"/>
      <c r="C55" s="31"/>
      <c r="D55" s="32"/>
    </row>
    <row r="56" spans="1:4" ht="12.75">
      <c r="A56" s="29"/>
      <c r="B56" s="33" t="s">
        <v>22</v>
      </c>
      <c r="C56" s="31"/>
      <c r="D56" s="32">
        <v>1103300</v>
      </c>
    </row>
    <row r="57" spans="2:4" ht="12.75">
      <c r="B57" s="34" t="s">
        <v>23</v>
      </c>
      <c r="C57" s="35">
        <v>0.6</v>
      </c>
      <c r="D57" s="3">
        <f>D56*0.6</f>
        <v>661980</v>
      </c>
    </row>
    <row r="58" spans="2:4" ht="13.5" thickBot="1">
      <c r="B58" s="36" t="s">
        <v>24</v>
      </c>
      <c r="C58" s="37">
        <v>0.015</v>
      </c>
      <c r="D58" s="17">
        <f>D57*0.015</f>
        <v>9929.699999999999</v>
      </c>
    </row>
    <row r="59" spans="2:10" ht="13.5" thickBot="1">
      <c r="B59" s="34" t="s">
        <v>25</v>
      </c>
      <c r="D59" s="38">
        <f>D58</f>
        <v>9929.699999999999</v>
      </c>
      <c r="J59" s="79" t="s">
        <v>60</v>
      </c>
    </row>
    <row r="67" ht="12.75">
      <c r="D67" s="42"/>
    </row>
    <row r="68" ht="12.75">
      <c r="D68" s="42"/>
    </row>
    <row r="69" ht="12.75">
      <c r="J69" s="42"/>
    </row>
    <row r="70" ht="12.75">
      <c r="J70" s="42"/>
    </row>
  </sheetData>
  <sheetProtection/>
  <mergeCells count="18">
    <mergeCell ref="A4:K4"/>
    <mergeCell ref="A6:J6"/>
    <mergeCell ref="A7:K7"/>
    <mergeCell ref="A10:A11"/>
    <mergeCell ref="B10:B11"/>
    <mergeCell ref="C10:D10"/>
    <mergeCell ref="E10:J10"/>
    <mergeCell ref="K10:K11"/>
    <mergeCell ref="L10:L11"/>
    <mergeCell ref="M10:M11"/>
    <mergeCell ref="E28:G28"/>
    <mergeCell ref="A40:K40"/>
    <mergeCell ref="A42:J42"/>
    <mergeCell ref="A46:A47"/>
    <mergeCell ref="B46:B47"/>
    <mergeCell ref="C46:D46"/>
    <mergeCell ref="E46:E48"/>
    <mergeCell ref="F46:F48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- 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mioara.murea</dc:creator>
  <cp:keywords/>
  <dc:description/>
  <cp:lastModifiedBy>John Doe</cp:lastModifiedBy>
  <cp:lastPrinted>2018-05-03T13:51:52Z</cp:lastPrinted>
  <dcterms:created xsi:type="dcterms:W3CDTF">2015-11-05T08:51:08Z</dcterms:created>
  <dcterms:modified xsi:type="dcterms:W3CDTF">2018-05-07T06:45:13Z</dcterms:modified>
  <cp:category/>
  <cp:version/>
  <cp:contentType/>
  <cp:contentStatus/>
</cp:coreProperties>
</file>